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4"/>
  <workbookPr/>
  <xr:revisionPtr revIDLastSave="440" documentId="11_0B1D56BE9CDCCE836B02CE7A5FB0D4A9BBFD1C62" xr6:coauthVersionLast="47" xr6:coauthVersionMax="47" xr10:uidLastSave="{68E6D4EA-0709-4CE4-AC56-09818033A449}"/>
  <bookViews>
    <workbookView xWindow="240" yWindow="105" windowWidth="14805" windowHeight="8010" firstSheet="1" xr2:uid="{00000000-000D-0000-FFFF-FFFF00000000}"/>
  </bookViews>
  <sheets>
    <sheet name="2025 Budget" sheetId="2" r:id="rId1"/>
    <sheet name="Dashboard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" l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O7" i="1" a="1"/>
  <c r="O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7" i="1" a="1"/>
  <c r="J7" i="1"/>
  <c r="N8" i="1" a="1"/>
  <c r="N8" i="1"/>
  <c r="N9" i="1" a="1"/>
  <c r="N9" i="1"/>
  <c r="N10" i="1" a="1"/>
  <c r="N10" i="1"/>
  <c r="N11" i="1" a="1"/>
  <c r="N11" i="1"/>
  <c r="N12" i="1" a="1"/>
  <c r="N12" i="1"/>
  <c r="N13" i="1" a="1"/>
  <c r="N13" i="1"/>
  <c r="N14" i="1" a="1"/>
  <c r="N14" i="1"/>
  <c r="N15" i="1" a="1"/>
  <c r="N15" i="1"/>
  <c r="N16" i="1" a="1"/>
  <c r="N16" i="1"/>
  <c r="N17" i="1" a="1"/>
  <c r="N17" i="1"/>
  <c r="N18" i="1" a="1"/>
  <c r="N18" i="1"/>
  <c r="N7" i="1" a="1"/>
  <c r="N7" i="1"/>
  <c r="N19" i="1"/>
  <c r="I9" i="1" a="1"/>
  <c r="I9" i="1"/>
  <c r="K9" i="1"/>
  <c r="D9" i="1" a="1"/>
  <c r="D9" i="1"/>
  <c r="E9" i="1" a="1"/>
  <c r="E9" i="1"/>
  <c r="F9" i="1"/>
  <c r="I8" i="1" a="1"/>
  <c r="I8" i="1"/>
  <c r="I10" i="1" a="1"/>
  <c r="I10" i="1"/>
  <c r="I11" i="1" a="1"/>
  <c r="I11" i="1"/>
  <c r="I12" i="1" a="1"/>
  <c r="I12" i="1"/>
  <c r="I13" i="1" a="1"/>
  <c r="I13" i="1"/>
  <c r="I14" i="1" a="1"/>
  <c r="I14" i="1"/>
  <c r="I15" i="1" a="1"/>
  <c r="I15" i="1"/>
  <c r="I16" i="1" a="1"/>
  <c r="I16" i="1"/>
  <c r="I17" i="1" a="1"/>
  <c r="I17" i="1"/>
  <c r="I18" i="1" a="1"/>
  <c r="I18" i="1"/>
  <c r="I7" i="1" a="1"/>
  <c r="I7" i="1"/>
  <c r="I19" i="1" s="1"/>
  <c r="J19" i="1"/>
  <c r="I4" i="1"/>
  <c r="E8" i="1" a="1"/>
  <c r="E8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/>
  <c r="E17" i="1" a="1"/>
  <c r="E17" i="1"/>
  <c r="E18" i="1" a="1"/>
  <c r="E18" i="1"/>
  <c r="E7" i="1" a="1"/>
  <c r="E7" i="1"/>
  <c r="E19" i="1" s="1"/>
  <c r="D8" i="1" a="1"/>
  <c r="D8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7" i="1" a="1"/>
  <c r="D7" i="1"/>
  <c r="O19" i="1" l="1"/>
  <c r="N4" i="1" s="1"/>
  <c r="P7" i="1"/>
  <c r="P8" i="1"/>
  <c r="P9" i="1"/>
  <c r="P10" i="1"/>
  <c r="P11" i="1"/>
  <c r="P12" i="1"/>
  <c r="P13" i="1"/>
  <c r="P14" i="1"/>
  <c r="P15" i="1"/>
  <c r="P16" i="1"/>
  <c r="P17" i="1"/>
  <c r="P18" i="1"/>
  <c r="D19" i="1"/>
  <c r="D4" i="1" s="1"/>
  <c r="K7" i="1"/>
  <c r="K8" i="1"/>
  <c r="K10" i="1"/>
  <c r="K11" i="1"/>
  <c r="K12" i="1"/>
  <c r="K13" i="1"/>
  <c r="K14" i="1"/>
  <c r="K15" i="1"/>
  <c r="K16" i="1"/>
  <c r="K17" i="1"/>
  <c r="K18" i="1"/>
  <c r="F7" i="1"/>
  <c r="F18" i="1"/>
  <c r="F17" i="1"/>
  <c r="F16" i="1"/>
  <c r="F15" i="1"/>
  <c r="F14" i="1"/>
  <c r="F13" i="1"/>
  <c r="F12" i="1"/>
  <c r="F11" i="1"/>
  <c r="F10" i="1"/>
  <c r="F8" i="1"/>
  <c r="P19" i="1" l="1"/>
  <c r="K19" i="1"/>
  <c r="F1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<sst xmlns="http://schemas.openxmlformats.org/spreadsheetml/2006/main" count="114" uniqueCount="30">
  <si>
    <t>2025 Revenue Actual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</si>
  <si>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</si>
  <si>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</si>
  <si>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</si>
  <si>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</si>
  <si>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</si>
  <si>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</si>
  <si>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</si>
  <si>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</si>
  <si>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</si>
  <si>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</si>
  <si>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</si>
  <si>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</si>
  <si>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2025 Cost of Goods Sold (COGS) Actual</t>
  </si>
  <si>
    <t>2025 Operating Expenses Actual</t>
  </si>
  <si>
    <t>2025 Goals / Targets</t>
  </si>
  <si>
    <t>2025 Budget</t>
  </si>
  <si>
    <t>Revenue</t>
  </si>
  <si>
    <t>COGS</t>
  </si>
  <si>
    <t>Operating Expenses</t>
  </si>
  <si>
    <t>ABC Co Inc Budget Performance</t>
  </si>
  <si>
    <t>Efficiency</t>
  </si>
  <si>
    <t>2025 Revenue</t>
  </si>
  <si>
    <t>2025 Cost of Goods Sold (COGS)</t>
  </si>
  <si>
    <t>2025 Operating Expenses</t>
  </si>
  <si>
    <t>Month</t>
  </si>
  <si>
    <t>Target</t>
  </si>
  <si>
    <t>Actual</t>
  </si>
  <si>
    <t>Variance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</si>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</sst>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b/>
      <sz val="11"/>
      <color rgb="FF0000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164" fontId="0" fillId="0" borderId="0" xfId="0" applyNumberFormat="1" applyAlignment="1"/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0" borderId="7" xfId="0" applyBorder="1" applyAlignment="1">
      <alignment horizontal="center"/>
    </xf>
    <xf numFmtId="164" fontId="0" fillId="0" borderId="9" xfId="0" applyNumberFormat="1" applyBorder="1"/>
    <xf numFmtId="164" fontId="0" fillId="0" borderId="1" xfId="0" applyNumberFormat="1" applyBorder="1"/>
    <xf numFmtId="164" fontId="0" fillId="0" borderId="8" xfId="0" applyNumberFormat="1" applyBorder="1"/>
    <xf numFmtId="164" fontId="0" fillId="0" borderId="2" xfId="0" applyNumberFormat="1" applyBorder="1"/>
    <xf numFmtId="164" fontId="0" fillId="0" borderId="7" xfId="0" applyNumberFormat="1" applyBorder="1"/>
    <xf numFmtId="0" fontId="0" fillId="0" borderId="0" xfId="0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64" fontId="0" fillId="0" borderId="10" xfId="0" applyNumberFormat="1" applyBorder="1" applyAlignment="1">
      <alignment horizontal="left"/>
    </xf>
    <xf numFmtId="164" fontId="0" fillId="0" borderId="10" xfId="0" applyNumberFormat="1" applyBorder="1" applyAlignment="1"/>
    <xf numFmtId="0" fontId="1" fillId="2" borderId="6" xfId="0" applyFont="1" applyFill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0" fontId="1" fillId="0" borderId="3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164" fontId="1" fillId="0" borderId="2" xfId="0" applyNumberFormat="1" applyFont="1" applyBorder="1"/>
    <xf numFmtId="164" fontId="1" fillId="0" borderId="4" xfId="0" applyNumberFormat="1" applyFont="1" applyBorder="1"/>
    <xf numFmtId="0" fontId="5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 wrapText="1"/>
    </xf>
    <xf numFmtId="164" fontId="0" fillId="0" borderId="0" xfId="0" applyNumberFormat="1" applyAlignment="1">
      <alignment wrapText="1"/>
    </xf>
    <xf numFmtId="164" fontId="2" fillId="0" borderId="0" xfId="0" applyNumberFormat="1" applyFont="1" applyAlignment="1">
      <alignment horizontal="center" wrapText="1"/>
    </xf>
    <xf numFmtId="164" fontId="1" fillId="0" borderId="2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</cellXfs>
  <cellStyles count="1">
    <cellStyle name="Normal" xfId="0" builtinId="0"/>
  </cellStyles>
  <dxfs count="5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alignment horizontal="center"/>
    </dxf>
    <dxf>
      <numFmt numFmtId="164" formatCode="&quot;$&quot;#,##0.00"/>
      <alignment horizontal="center" vertical="bottom" textRotation="0" wrapText="0" indent="0" justifyLastLine="0" shrinkToFit="0" readingOrder="0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  <alignment horizontal="general"/>
    </dxf>
    <dxf>
      <numFmt numFmtId="164" formatCode="&quot;$&quot;#,##0.00"/>
    </dxf>
    <dxf>
      <numFmt numFmtId="164" formatCode="&quot;$&quot;#,##0.00"/>
      <alignment horizontal="center" vertical="bottom" textRotation="0" wrapText="0" indent="0" justifyLastLine="0" shrinkToFit="0" readingOrder="0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alignment horizontal="center"/>
    </dxf>
    <dxf>
      <numFmt numFmtId="164" formatCode="&quot;$&quot;#,##0.00"/>
      <alignment horizontal="center" vertical="bottom" textRotation="0" wrapText="0" indent="0" justifyLastLine="0" shrinkToFit="0" readingOrder="0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/>
    </dxf>
    <dxf>
      <numFmt numFmtId="164" formatCode="&quot;$&quot;#,##0.00"/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2025 Revenue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Dashboard!$D$5:$D$6</c:f>
              <c:strCache>
                <c:ptCount val="2"/>
                <c:pt idx="0">
                  <c:v>2025 Revenue</c:v>
                </c:pt>
                <c:pt idx="1">
                  <c:v>Target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Dashboard!$C$7:$C$18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Dashboard!$D$7:$D$18</c:f>
              <c:numCache>
                <c:formatCode>"$"#,##0.00</c:formatCode>
                <c:ptCount val="12"/>
                <c:pt idx="0">
                  <c:v>85000</c:v>
                </c:pt>
                <c:pt idx="1">
                  <c:v>85000</c:v>
                </c:pt>
                <c:pt idx="2">
                  <c:v>85000</c:v>
                </c:pt>
                <c:pt idx="3">
                  <c:v>85000</c:v>
                </c:pt>
                <c:pt idx="4">
                  <c:v>85000</c:v>
                </c:pt>
                <c:pt idx="5">
                  <c:v>85000</c:v>
                </c:pt>
                <c:pt idx="6">
                  <c:v>85000</c:v>
                </c:pt>
                <c:pt idx="7">
                  <c:v>85000</c:v>
                </c:pt>
                <c:pt idx="8">
                  <c:v>85000</c:v>
                </c:pt>
                <c:pt idx="9">
                  <c:v>85000</c:v>
                </c:pt>
                <c:pt idx="10">
                  <c:v>85000</c:v>
                </c:pt>
                <c:pt idx="11">
                  <c:v>85000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6F-4F91-8594-07ACFF138939}"/>
            </c:ext>
          </c:extLst>
        </c:ser>
        <c:ser>
          <c:idx val="1"/>
          <c:order val="1"/>
          <c:tx>
            <c:strRef>
              <c:f>Dashboard!$E$5:$E$6</c:f>
              <c:strCache>
                <c:ptCount val="2"/>
                <c:pt idx="0">
                  <c:v>2025 Revenue</c:v>
                </c:pt>
                <c:pt idx="1">
                  <c:v>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Dashboard!$C$7:$C$18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Dashboard!$E$7:$E$18</c:f>
              <c:numCache>
                <c:formatCode>"$"#,##0.00</c:formatCode>
                <c:ptCount val="12"/>
                <c:pt idx="0">
                  <c:v>75000</c:v>
                </c:pt>
                <c:pt idx="1">
                  <c:v>70000</c:v>
                </c:pt>
                <c:pt idx="2">
                  <c:v>85000</c:v>
                </c:pt>
                <c:pt idx="3">
                  <c:v>95000</c:v>
                </c:pt>
                <c:pt idx="4">
                  <c:v>150000</c:v>
                </c:pt>
                <c:pt idx="5">
                  <c:v>125000</c:v>
                </c:pt>
                <c:pt idx="6">
                  <c:v>115000</c:v>
                </c:pt>
                <c:pt idx="7">
                  <c:v>135000</c:v>
                </c:pt>
                <c:pt idx="8">
                  <c:v>156000</c:v>
                </c:pt>
                <c:pt idx="9">
                  <c:v>175000</c:v>
                </c:pt>
                <c:pt idx="10">
                  <c:v>205000</c:v>
                </c:pt>
                <c:pt idx="11">
                  <c:v>215000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6F-4F91-8594-07ACFF138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3453576"/>
        <c:axId val="1343709704"/>
      </c:barChart>
      <c:lineChart>
        <c:grouping val="standard"/>
        <c:varyColors val="0"/>
        <c:ser>
          <c:idx val="2"/>
          <c:order val="2"/>
          <c:tx>
            <c:strRef>
              <c:f>Dashboard!$F$5:$F$6</c:f>
              <c:strCache>
                <c:ptCount val="2"/>
                <c:pt idx="0">
                  <c:v>2025 Revenue</c:v>
                </c:pt>
                <c:pt idx="1">
                  <c:v>Variance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Dashboard!$C$7:$C$18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Dashboard!$F$7:$F$18</c:f>
              <c:numCache>
                <c:formatCode>"$"#,##0.00</c:formatCode>
                <c:ptCount val="12"/>
                <c:pt idx="0">
                  <c:v>-10000</c:v>
                </c:pt>
                <c:pt idx="1">
                  <c:v>-15000</c:v>
                </c:pt>
                <c:pt idx="2">
                  <c:v>0</c:v>
                </c:pt>
                <c:pt idx="3">
                  <c:v>10000</c:v>
                </c:pt>
                <c:pt idx="4">
                  <c:v>65000</c:v>
                </c:pt>
                <c:pt idx="5">
                  <c:v>40000</c:v>
                </c:pt>
                <c:pt idx="6">
                  <c:v>30000</c:v>
                </c:pt>
                <c:pt idx="7">
                  <c:v>50000</c:v>
                </c:pt>
                <c:pt idx="8">
                  <c:v>71000</c:v>
                </c:pt>
                <c:pt idx="9">
                  <c:v>90000</c:v>
                </c:pt>
                <c:pt idx="10">
                  <c:v>120000</c:v>
                </c:pt>
                <c:pt idx="11">
                  <c:v>130000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6F-4F91-8594-07ACFF138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3748104"/>
        <c:axId val="1343728648"/>
      </c:lineChart>
      <c:catAx>
        <c:axId val="1273453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709704"/>
        <c:crosses val="autoZero"/>
        <c:auto val="1"/>
        <c:lblAlgn val="ctr"/>
        <c:lblOffset val="100"/>
        <c:noMultiLvlLbl val="0"/>
      </c:catAx>
      <c:valAx>
        <c:axId val="1343709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3453576"/>
        <c:crosses val="autoZero"/>
        <c:crossBetween val="between"/>
      </c:valAx>
      <c:valAx>
        <c:axId val="1343728648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748104"/>
        <c:crosses val="max"/>
        <c:crossBetween val="between"/>
      </c:valAx>
      <c:catAx>
        <c:axId val="13437481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437286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2025 COGS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Dashboard!$I$5:$I$6</c:f>
              <c:strCache>
                <c:ptCount val="2"/>
                <c:pt idx="0">
                  <c:v>2025 Cost of Goods Sold (COGS)</c:v>
                </c:pt>
                <c:pt idx="1">
                  <c:v>Target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Dashboard!$H$7:$H$18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Dashboard!$I$7:$I$18</c:f>
              <c:numCache>
                <c:formatCode>"$"#,##0.00</c:formatCode>
                <c:ptCount val="12"/>
                <c:pt idx="0">
                  <c:v>5000</c:v>
                </c:pt>
                <c:pt idx="1">
                  <c:v>5000</c:v>
                </c:pt>
                <c:pt idx="2">
                  <c:v>5000</c:v>
                </c:pt>
                <c:pt idx="3">
                  <c:v>5000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5000</c:v>
                </c:pt>
                <c:pt idx="8">
                  <c:v>5000</c:v>
                </c:pt>
                <c:pt idx="9">
                  <c:v>5000</c:v>
                </c:pt>
                <c:pt idx="10">
                  <c:v>5000</c:v>
                </c:pt>
                <c:pt idx="11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C1-4FF2-932C-15568DCBC01D}"/>
            </c:ext>
          </c:extLst>
        </c:ser>
        <c:ser>
          <c:idx val="1"/>
          <c:order val="1"/>
          <c:tx>
            <c:strRef>
              <c:f>Dashboard!$J$5:$J$6</c:f>
              <c:strCache>
                <c:ptCount val="2"/>
                <c:pt idx="0">
                  <c:v>2025 Cost of Goods Sold (COGS)</c:v>
                </c:pt>
                <c:pt idx="1">
                  <c:v>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Dashboard!$H$7:$H$18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Dashboard!$J$7:$J$18</c:f>
              <c:numCache>
                <c:formatCode>"$"#,##0.00</c:formatCode>
                <c:ptCount val="12"/>
                <c:pt idx="0">
                  <c:v>85000</c:v>
                </c:pt>
                <c:pt idx="1">
                  <c:v>65000</c:v>
                </c:pt>
                <c:pt idx="2">
                  <c:v>55500</c:v>
                </c:pt>
                <c:pt idx="3">
                  <c:v>35000</c:v>
                </c:pt>
                <c:pt idx="4">
                  <c:v>80000</c:v>
                </c:pt>
                <c:pt idx="5">
                  <c:v>60000</c:v>
                </c:pt>
                <c:pt idx="6">
                  <c:v>75000</c:v>
                </c:pt>
                <c:pt idx="7">
                  <c:v>95000</c:v>
                </c:pt>
                <c:pt idx="8">
                  <c:v>15000</c:v>
                </c:pt>
                <c:pt idx="9">
                  <c:v>35000</c:v>
                </c:pt>
                <c:pt idx="10">
                  <c:v>25000</c:v>
                </c:pt>
                <c:pt idx="11">
                  <c:v>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C1-4FF2-932C-15568DCBC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573128"/>
        <c:axId val="1816925704"/>
      </c:barChart>
      <c:lineChart>
        <c:grouping val="standard"/>
        <c:varyColors val="0"/>
        <c:ser>
          <c:idx val="2"/>
          <c:order val="2"/>
          <c:tx>
            <c:strRef>
              <c:f>Dashboard!$K$5:$K$6</c:f>
              <c:strCache>
                <c:ptCount val="2"/>
                <c:pt idx="0">
                  <c:v>2025 Cost of Goods Sold (COGS)</c:v>
                </c:pt>
                <c:pt idx="1">
                  <c:v>Variance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Dashboard!$H$7:$H$18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Dashboard!$K$7:$K$18</c:f>
              <c:numCache>
                <c:formatCode>"$"#,##0.00</c:formatCode>
                <c:ptCount val="12"/>
                <c:pt idx="0">
                  <c:v>80000</c:v>
                </c:pt>
                <c:pt idx="1">
                  <c:v>60000</c:v>
                </c:pt>
                <c:pt idx="2">
                  <c:v>50500</c:v>
                </c:pt>
                <c:pt idx="3">
                  <c:v>30000</c:v>
                </c:pt>
                <c:pt idx="4">
                  <c:v>75000</c:v>
                </c:pt>
                <c:pt idx="5">
                  <c:v>55000</c:v>
                </c:pt>
                <c:pt idx="6">
                  <c:v>70000</c:v>
                </c:pt>
                <c:pt idx="7">
                  <c:v>90000</c:v>
                </c:pt>
                <c:pt idx="8">
                  <c:v>10000</c:v>
                </c:pt>
                <c:pt idx="9">
                  <c:v>30000</c:v>
                </c:pt>
                <c:pt idx="10">
                  <c:v>20000</c:v>
                </c:pt>
                <c:pt idx="11">
                  <c:v>15000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CC1-4FF2-932C-15568DCBC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6966664"/>
        <c:axId val="1816955400"/>
      </c:lineChart>
      <c:catAx>
        <c:axId val="1365573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925704"/>
        <c:crosses val="autoZero"/>
        <c:auto val="1"/>
        <c:lblAlgn val="ctr"/>
        <c:lblOffset val="100"/>
        <c:noMultiLvlLbl val="0"/>
      </c:catAx>
      <c:valAx>
        <c:axId val="1816925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573128"/>
        <c:crosses val="autoZero"/>
        <c:crossBetween val="between"/>
      </c:valAx>
      <c:valAx>
        <c:axId val="1816955400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966664"/>
        <c:crosses val="max"/>
        <c:crossBetween val="between"/>
      </c:valAx>
      <c:catAx>
        <c:axId val="18169666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169554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2025 OpEx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Dashboard!$N$5:$N$6</c:f>
              <c:strCache>
                <c:ptCount val="2"/>
                <c:pt idx="1">
                  <c:v>Target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Dashboard!$M$7:$M$18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Dashboard!$N$7:$N$18</c:f>
              <c:numCache>
                <c:formatCode>"$"#,##0.00</c:formatCode>
                <c:ptCount val="12"/>
                <c:pt idx="0">
                  <c:v>50000</c:v>
                </c:pt>
                <c:pt idx="1">
                  <c:v>50000</c:v>
                </c:pt>
                <c:pt idx="2">
                  <c:v>50000</c:v>
                </c:pt>
                <c:pt idx="3">
                  <c:v>50000</c:v>
                </c:pt>
                <c:pt idx="4">
                  <c:v>50000</c:v>
                </c:pt>
                <c:pt idx="5">
                  <c:v>50000</c:v>
                </c:pt>
                <c:pt idx="6">
                  <c:v>50000</c:v>
                </c:pt>
                <c:pt idx="7">
                  <c:v>50000</c:v>
                </c:pt>
                <c:pt idx="8">
                  <c:v>50000</c:v>
                </c:pt>
                <c:pt idx="9">
                  <c:v>50000</c:v>
                </c:pt>
                <c:pt idx="10">
                  <c:v>50000</c:v>
                </c:pt>
                <c:pt idx="11">
                  <c:v>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38-4C45-BB2A-B3A065AC05AC}"/>
            </c:ext>
          </c:extLst>
        </c:ser>
        <c:ser>
          <c:idx val="1"/>
          <c:order val="1"/>
          <c:tx>
            <c:strRef>
              <c:f>Dashboard!$O$5:$O$6</c:f>
              <c:strCache>
                <c:ptCount val="2"/>
                <c:pt idx="1">
                  <c:v>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Dashboard!$M$7:$M$18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Dashboard!$O$7:$O$18</c:f>
              <c:numCache>
                <c:formatCode>"$"#,##0.00</c:formatCode>
                <c:ptCount val="12"/>
                <c:pt idx="0">
                  <c:v>35000</c:v>
                </c:pt>
                <c:pt idx="1">
                  <c:v>25000</c:v>
                </c:pt>
                <c:pt idx="2">
                  <c:v>45000</c:v>
                </c:pt>
                <c:pt idx="3">
                  <c:v>85000</c:v>
                </c:pt>
                <c:pt idx="4">
                  <c:v>103000</c:v>
                </c:pt>
                <c:pt idx="5">
                  <c:v>115000</c:v>
                </c:pt>
                <c:pt idx="6">
                  <c:v>100000</c:v>
                </c:pt>
                <c:pt idx="7">
                  <c:v>175000</c:v>
                </c:pt>
                <c:pt idx="8">
                  <c:v>130000</c:v>
                </c:pt>
                <c:pt idx="9">
                  <c:v>145000</c:v>
                </c:pt>
                <c:pt idx="10">
                  <c:v>200000</c:v>
                </c:pt>
                <c:pt idx="11">
                  <c:v>180000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38-4C45-BB2A-B3A065AC0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5573128"/>
        <c:axId val="1816925704"/>
      </c:barChart>
      <c:lineChart>
        <c:grouping val="standard"/>
        <c:varyColors val="0"/>
        <c:ser>
          <c:idx val="2"/>
          <c:order val="2"/>
          <c:tx>
            <c:strRef>
              <c:f>Dashboard!$P$5:$P$6</c:f>
              <c:strCache>
                <c:ptCount val="2"/>
                <c:pt idx="1">
                  <c:v>Variance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Dashboard!$M$7:$M$18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Dashboard!$P$7:$P$18</c:f>
              <c:numCache>
                <c:formatCode>"$"#,##0.00</c:formatCode>
                <c:ptCount val="12"/>
                <c:pt idx="0">
                  <c:v>-15000</c:v>
                </c:pt>
                <c:pt idx="1">
                  <c:v>-25000</c:v>
                </c:pt>
                <c:pt idx="2">
                  <c:v>-5000</c:v>
                </c:pt>
                <c:pt idx="3">
                  <c:v>35000</c:v>
                </c:pt>
                <c:pt idx="4">
                  <c:v>53000</c:v>
                </c:pt>
                <c:pt idx="5">
                  <c:v>65000</c:v>
                </c:pt>
                <c:pt idx="6">
                  <c:v>50000</c:v>
                </c:pt>
                <c:pt idx="7">
                  <c:v>125000</c:v>
                </c:pt>
                <c:pt idx="8">
                  <c:v>80000</c:v>
                </c:pt>
                <c:pt idx="9">
                  <c:v>95000</c:v>
                </c:pt>
                <c:pt idx="10">
                  <c:v>150000</c:v>
                </c:pt>
                <c:pt idx="11">
                  <c:v>130000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38-4C45-BB2A-B3A065AC0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683592"/>
        <c:axId val="23676424"/>
      </c:lineChart>
      <c:catAx>
        <c:axId val="1365573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925704"/>
        <c:crosses val="autoZero"/>
        <c:auto val="1"/>
        <c:lblAlgn val="ctr"/>
        <c:lblOffset val="100"/>
        <c:noMultiLvlLbl val="0"/>
      </c:catAx>
      <c:valAx>
        <c:axId val="1816925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573128"/>
        <c:crosses val="autoZero"/>
        <c:crossBetween val="between"/>
      </c:valAx>
      <c:valAx>
        <c:axId val="23676424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83592"/>
        <c:crosses val="max"/>
        <c:crossBetween val="between"/>
      </c:valAx>
      <c:catAx>
        <c:axId val="23683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67642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20</xdr:row>
      <xdr:rowOff>0</xdr:rowOff>
    </xdr:from>
    <xdr:to>
      <xdr:col>6</xdr:col>
      <xdr:colOff>447675</xdr:colOff>
      <xdr:row>34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3345E5-13AC-800C-B5A2-2EC444FF2F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47625</xdr:colOff>
      <xdr:row>20</xdr:row>
      <xdr:rowOff>47625</xdr:rowOff>
    </xdr:from>
    <xdr:to>
      <xdr:col>12</xdr:col>
      <xdr:colOff>428625</xdr:colOff>
      <xdr:row>34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C72E67-A357-0224-DB10-201BB0BF1703}"/>
            </a:ext>
            <a:ext uri="{147F2762-F138-4A5C-976F-8EAC2B608ADB}">
              <a16:predDERef xmlns:a16="http://schemas.microsoft.com/office/drawing/2014/main" pred="{1C3345E5-13AC-800C-B5A2-2EC444FF2F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66675</xdr:colOff>
      <xdr:row>20</xdr:row>
      <xdr:rowOff>0</xdr:rowOff>
    </xdr:from>
    <xdr:to>
      <xdr:col>19</xdr:col>
      <xdr:colOff>247650</xdr:colOff>
      <xdr:row>34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047239-61EA-4167-99CF-49F74B4ABAB3}"/>
            </a:ext>
            <a:ext uri="{147F2762-F138-4A5C-976F-8EAC2B608ADB}">
              <a16:predDERef xmlns:a16="http://schemas.microsoft.com/office/drawing/2014/main" pred="{DEC72E67-A357-0224-DB10-201BB0BF17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C89D82-BA44-4DAF-9F82-5878595D36F2}" name="revenue" displayName="revenue" ref="A2:L3" totalsRowShown="0" headerRowDxfId="58" dataDxfId="57">
  <autoFilter ref="A2:L3" xr:uid="{7EC89D82-BA44-4DAF-9F82-5878595D36F2}"/>
  <tableColumns count="12">
    <tableColumn id="1" xr3:uid="{2F80DDD4-496A-4DDA-A995-5C05442E9DEB}" name="Jan" dataDxfId="56"/>
    <tableColumn id="2" xr3:uid="{58774BC5-C9D0-4D39-B87C-E9BBC4D93A1E}" name="Feb" dataDxfId="55"/>
    <tableColumn id="3" xr3:uid="{BD51C12F-011B-4989-866C-F49ACA6CFA76}" name="Mar" dataDxfId="54"/>
    <tableColumn id="4" xr3:uid="{95CFA775-BA46-4EFB-9759-DD6D2D0A3175}" name="Apr" dataDxfId="53"/>
    <tableColumn id="5" xr3:uid="{8E4A8CCD-D69F-4F0D-A637-3CC9F2CA0826}" name="May" dataDxfId="52"/>
    <tableColumn id="6" xr3:uid="{31B2620C-9180-443E-8A0C-F5BCAF703429}" name="Jun" dataDxfId="51"/>
    <tableColumn id="7" xr3:uid="{FDA907CD-685A-4155-87C2-63108648CBA3}" name="Jul" dataDxfId="50"/>
    <tableColumn id="8" xr3:uid="{FA3186CC-8FB6-4751-B9BF-0809CEF36397}" name="Aug" dataDxfId="49"/>
    <tableColumn id="9" xr3:uid="{A82C0074-8BFF-46D6-9D5C-83B693864043}" name="Sept" dataDxfId="48"/>
    <tableColumn id="10" xr3:uid="{F990FCF7-31C4-4796-A3A4-28A483D68364}" name="Oct" dataDxfId="47"/>
    <tableColumn id="11" xr3:uid="{D5F72101-1D1F-477A-A7B2-75E570627DC7}" name="Nov" dataDxfId="46"/>
    <tableColumn id="12" xr3:uid="{6E5D8F36-9B9E-4D09-9420-A83206B695EC}" name="Dec" dataDxfId="4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6A83FDB-4589-43D1-B425-17BD44490F49}" name="cogs" displayName="cogs" ref="A15:L16" totalsRowShown="0" headerRowDxfId="44" dataDxfId="43">
  <autoFilter ref="A15:L16" xr:uid="{76A83FDB-4589-43D1-B425-17BD44490F49}"/>
  <tableColumns count="12">
    <tableColumn id="1" xr3:uid="{35F6695B-0A52-4BD0-BA38-CBCC5AAE3634}" name="Jan" dataDxfId="42"/>
    <tableColumn id="2" xr3:uid="{21585FE3-7063-40EF-B097-6593F8998677}" name="Feb" dataDxfId="41"/>
    <tableColumn id="3" xr3:uid="{EA9C97C5-0698-47AC-8E55-4797E1F787D2}" name="Mar" dataDxfId="40"/>
    <tableColumn id="4" xr3:uid="{29D700CA-276E-4C96-9155-8131B201E9A6}" name="Apr" dataDxfId="39"/>
    <tableColumn id="5" xr3:uid="{2D7D0494-7CA2-47CF-BB30-8F2B9F294904}" name="May" dataDxfId="38"/>
    <tableColumn id="6" xr3:uid="{05363FB4-F75B-4331-BA26-95E579406B42}" name="Jun" dataDxfId="37"/>
    <tableColumn id="7" xr3:uid="{8EC2B84A-0687-4BF4-A134-021B26077D61}" name="Jul" dataDxfId="36"/>
    <tableColumn id="8" xr3:uid="{F17695AB-7077-40A8-801E-0D55CBAAF2CC}" name="Aug" dataDxfId="35"/>
    <tableColumn id="9" xr3:uid="{0CFB06E7-340C-4D68-986C-5298F7D8A7AC}" name="Sept" dataDxfId="34"/>
    <tableColumn id="10" xr3:uid="{A44CE852-D4D7-4B29-9C2C-3BA7EF6A35A3}" name="Oct" dataDxfId="33"/>
    <tableColumn id="11" xr3:uid="{E015EB0E-2272-41A4-90DD-8107D61A6F3E}" name="Nov" dataDxfId="32"/>
    <tableColumn id="12" xr3:uid="{3351F89C-8BD0-4D56-A699-686FB7A1F3D9}" name="Dec" dataDxfId="3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1C56FC-A99A-4EC5-9397-F0289AF81042}" name="Budget" displayName="Budget" ref="A34:M37" totalsRowShown="0" headerRowDxfId="30">
  <autoFilter ref="A34:M37" xr:uid="{EF1C56FC-A99A-4EC5-9397-F0289AF81042}"/>
  <tableColumns count="13">
    <tableColumn id="1" xr3:uid="{A6FB2013-E2FC-4696-98E4-BA5386FD6B26}" name="2025 Budget" dataDxfId="29"/>
    <tableColumn id="2" xr3:uid="{2BC72FAD-2D85-4602-B52D-B95961132ACD}" name="Jan" dataDxfId="28"/>
    <tableColumn id="3" xr3:uid="{D5A40DE5-AC45-4DB8-AB74-A24EAD5C883D}" name="Feb" dataDxfId="27"/>
    <tableColumn id="4" xr3:uid="{8E22873E-2233-437C-92F2-361EE254B8FE}" name="Mar" dataDxfId="26"/>
    <tableColumn id="5" xr3:uid="{8FB99096-2FE7-4C57-B04C-6B4460DDC89B}" name="Apr" dataDxfId="25"/>
    <tableColumn id="6" xr3:uid="{69BA05D3-0704-4A9F-99BE-72CB20ABD811}" name="May" dataDxfId="24"/>
    <tableColumn id="7" xr3:uid="{F06DA0CA-B994-4650-A4ED-48A8B3B97F28}" name="Jun" dataDxfId="23"/>
    <tableColumn id="8" xr3:uid="{5452C602-D4A9-4383-8C55-1DB6A942A9EA}" name="Jul" dataDxfId="22"/>
    <tableColumn id="9" xr3:uid="{2A5096F3-0F26-4C37-94A7-B25C3EBC6596}" name="Aug" dataDxfId="21"/>
    <tableColumn id="10" xr3:uid="{5A29B7E7-EE0B-47F7-B71F-C59F270F1583}" name="Sept" dataDxfId="20"/>
    <tableColumn id="11" xr3:uid="{87AA67CA-8FE2-4FC1-83FB-FE1AD3F370E5}" name="Oct" dataDxfId="19"/>
    <tableColumn id="12" xr3:uid="{C0A12D48-5873-4E59-B5B4-E9EE1FB91FAF}" name="Nov" dataDxfId="18"/>
    <tableColumn id="13" xr3:uid="{E30404B6-FC3C-4DF9-90A9-668B8817A51A}" name="Dec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F1CCC5-3CE2-4B9A-A2D5-F954A41031AD}" name="opex" displayName="opex" ref="A24:L25" totalsRowShown="0" headerRowDxfId="16" dataDxfId="15">
  <autoFilter ref="A24:L25" xr:uid="{92F1CCC5-3CE2-4B9A-A2D5-F954A41031AD}"/>
  <tableColumns count="12">
    <tableColumn id="1" xr3:uid="{47119167-B0F1-432F-A2A4-C322E8174155}" name="Jan" dataDxfId="14"/>
    <tableColumn id="2" xr3:uid="{F9FD6380-26C7-456F-B108-013E32FEAB24}" name="Feb" dataDxfId="13"/>
    <tableColumn id="3" xr3:uid="{8B9B2906-7677-47BA-8D0E-633B2BB29074}" name="Mar" dataDxfId="12"/>
    <tableColumn id="4" xr3:uid="{96B26E26-C5B8-492A-989C-62A7E990FA6B}" name="Apr" dataDxfId="11"/>
    <tableColumn id="5" xr3:uid="{0825D538-6AC2-4868-AF71-1F7F806F44F4}" name="May" dataDxfId="10"/>
    <tableColumn id="6" xr3:uid="{C73E76AE-FCC5-4BAF-A280-419DD77BCDDA}" name="Jun" dataDxfId="9"/>
    <tableColumn id="7" xr3:uid="{641193D4-821B-4B10-B22E-213F903CE960}" name="Jul" dataDxfId="8"/>
    <tableColumn id="8" xr3:uid="{2F14199F-5071-4F69-BE61-2F059D490220}" name="Aug" dataDxfId="7"/>
    <tableColumn id="9" xr3:uid="{7F180E9B-C627-47CB-9988-AF2DE680F437}" name="Sept" dataDxfId="6"/>
    <tableColumn id="10" xr3:uid="{F85024CB-A96D-408D-97EC-1185FAF97818}" name="Oct" dataDxfId="5"/>
    <tableColumn id="11" xr3:uid="{E4FB821C-A696-44E4-84AC-39D64847B44E}" name="Nov" dataDxfId="4"/>
    <tableColumn id="12" xr3:uid="{12500DE7-09FF-40E9-8154-B446E968E35B}" name="Dec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63BE1-BAFB-4B6F-995A-1AF8F3163AA2}">
  <dimension ref="A1:M37"/>
  <sheetViews>
    <sheetView tabSelected="1" workbookViewId="0">
      <selection activeCell="A3" sqref="A3"/>
    </sheetView>
  </sheetViews>
  <sheetFormatPr defaultRowHeight="15"/>
  <cols>
    <col min="1" max="1" width="34.5703125" style="3" customWidth="1"/>
    <col min="2" max="2" width="11.7109375" style="3" bestFit="1" customWidth="1"/>
    <col min="3" max="3" width="13.28515625" style="3" customWidth="1"/>
    <col min="4" max="4" width="11.85546875" style="3" customWidth="1"/>
    <col min="5" max="5" width="12.140625" style="3" customWidth="1"/>
    <col min="6" max="6" width="14" style="3" customWidth="1"/>
    <col min="7" max="7" width="14.140625" style="3" customWidth="1"/>
    <col min="8" max="8" width="16.5703125" style="3" customWidth="1"/>
    <col min="9" max="10" width="14" style="3" customWidth="1"/>
    <col min="11" max="11" width="13.28515625" style="3" customWidth="1"/>
    <col min="12" max="12" width="14.85546875" style="3" customWidth="1"/>
    <col min="13" max="13" width="12.140625" style="3" customWidth="1"/>
  </cols>
  <sheetData>
    <row r="1" spans="1:12">
      <c r="A1" s="6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spans="1:12">
      <c r="A3" s="2">
        <v>75000</v>
      </c>
      <c r="B3" s="2">
        <v>70000</v>
      </c>
      <c r="C3" s="2">
        <v>85000</v>
      </c>
      <c r="D3" s="2">
        <v>95000</v>
      </c>
      <c r="E3" s="2">
        <v>150000</v>
      </c>
      <c r="F3" s="2">
        <v>125000</v>
      </c>
      <c r="G3" s="2">
        <v>115000</v>
      </c>
      <c r="H3" s="2">
        <v>135000</v>
      </c>
      <c r="I3" s="2">
        <v>156000</v>
      </c>
      <c r="J3" s="2">
        <v>175000</v>
      </c>
      <c r="K3" s="2">
        <v>205000</v>
      </c>
      <c r="L3" s="2">
        <v>215000</v>
      </c>
    </row>
    <row r="7" spans="1:12">
      <c r="I7" s="34"/>
    </row>
    <row r="14" spans="1:12" ht="29.25">
      <c r="A14" s="35" t="s">
        <v>13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>
      <c r="A15" s="2" t="s">
        <v>1</v>
      </c>
      <c r="B15" s="2" t="s">
        <v>2</v>
      </c>
      <c r="C15" s="2" t="s">
        <v>3</v>
      </c>
      <c r="D15" s="2" t="s">
        <v>4</v>
      </c>
      <c r="E15" s="2" t="s">
        <v>5</v>
      </c>
      <c r="F15" s="2" t="s">
        <v>6</v>
      </c>
      <c r="G15" s="2" t="s">
        <v>7</v>
      </c>
      <c r="H15" s="2" t="s">
        <v>8</v>
      </c>
      <c r="I15" s="2" t="s">
        <v>9</v>
      </c>
      <c r="J15" s="2" t="s">
        <v>10</v>
      </c>
      <c r="K15" s="2" t="s">
        <v>11</v>
      </c>
      <c r="L15" s="2" t="s">
        <v>12</v>
      </c>
    </row>
    <row r="16" spans="1:12">
      <c r="A16" s="2">
        <v>85000</v>
      </c>
      <c r="B16" s="2">
        <v>65000</v>
      </c>
      <c r="C16" s="2">
        <v>55500</v>
      </c>
      <c r="D16" s="2">
        <v>35000</v>
      </c>
      <c r="E16" s="2">
        <v>80000</v>
      </c>
      <c r="F16" s="2">
        <v>60000</v>
      </c>
      <c r="G16" s="2">
        <v>75000</v>
      </c>
      <c r="H16" s="2">
        <v>95000</v>
      </c>
      <c r="I16" s="2">
        <v>15000</v>
      </c>
      <c r="J16" s="2">
        <v>35000</v>
      </c>
      <c r="K16" s="2">
        <v>25000</v>
      </c>
      <c r="L16" s="2">
        <v>20000</v>
      </c>
    </row>
    <row r="17" spans="1:1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3" spans="1:12">
      <c r="A23" s="35" t="s">
        <v>14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>
      <c r="A24" s="2" t="s">
        <v>1</v>
      </c>
      <c r="B24" s="2" t="s">
        <v>2</v>
      </c>
      <c r="C24" s="2" t="s">
        <v>3</v>
      </c>
      <c r="D24" s="2" t="s">
        <v>4</v>
      </c>
      <c r="E24" s="2" t="s">
        <v>5</v>
      </c>
      <c r="F24" s="2" t="s">
        <v>6</v>
      </c>
      <c r="G24" s="2" t="s">
        <v>7</v>
      </c>
      <c r="H24" s="2" t="s">
        <v>8</v>
      </c>
      <c r="I24" s="2" t="s">
        <v>9</v>
      </c>
      <c r="J24" s="2" t="s">
        <v>10</v>
      </c>
      <c r="K24" s="2" t="s">
        <v>11</v>
      </c>
      <c r="L24" s="2" t="s">
        <v>12</v>
      </c>
    </row>
    <row r="25" spans="1:12">
      <c r="A25" s="2">
        <v>35000</v>
      </c>
      <c r="B25" s="2">
        <v>25000</v>
      </c>
      <c r="C25" s="2">
        <v>45000</v>
      </c>
      <c r="D25" s="2">
        <v>85000</v>
      </c>
      <c r="E25" s="2">
        <v>103000</v>
      </c>
      <c r="F25" s="2">
        <v>115000</v>
      </c>
      <c r="G25" s="2">
        <v>100000</v>
      </c>
      <c r="H25" s="2">
        <v>175000</v>
      </c>
      <c r="I25" s="2">
        <v>130000</v>
      </c>
      <c r="J25" s="2">
        <v>145000</v>
      </c>
      <c r="K25" s="2">
        <v>200000</v>
      </c>
      <c r="L25" s="2">
        <v>180000</v>
      </c>
    </row>
    <row r="26" spans="1:1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3">
      <c r="A33" s="5" t="s">
        <v>15</v>
      </c>
    </row>
    <row r="34" spans="1:13">
      <c r="A34" s="2" t="s">
        <v>16</v>
      </c>
      <c r="B34" s="2" t="s">
        <v>1</v>
      </c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2" t="s">
        <v>8</v>
      </c>
      <c r="J34" s="2" t="s">
        <v>9</v>
      </c>
      <c r="K34" s="2" t="s">
        <v>10</v>
      </c>
      <c r="L34" s="2" t="s">
        <v>11</v>
      </c>
      <c r="M34" s="2" t="s">
        <v>12</v>
      </c>
    </row>
    <row r="35" spans="1:13">
      <c r="A35" s="16" t="s">
        <v>17</v>
      </c>
      <c r="B35" s="17">
        <v>85000</v>
      </c>
      <c r="C35" s="17">
        <v>85000</v>
      </c>
      <c r="D35" s="17">
        <v>85000</v>
      </c>
      <c r="E35" s="17">
        <v>85000</v>
      </c>
      <c r="F35" s="17">
        <v>85000</v>
      </c>
      <c r="G35" s="17">
        <v>85000</v>
      </c>
      <c r="H35" s="17">
        <v>85000</v>
      </c>
      <c r="I35" s="17">
        <v>85000</v>
      </c>
      <c r="J35" s="17">
        <v>85000</v>
      </c>
      <c r="K35" s="17">
        <v>85000</v>
      </c>
      <c r="L35" s="17">
        <v>85000</v>
      </c>
      <c r="M35" s="17">
        <v>85000</v>
      </c>
    </row>
    <row r="36" spans="1:13">
      <c r="A36" s="3" t="s">
        <v>18</v>
      </c>
      <c r="B36" s="4">
        <v>5000</v>
      </c>
      <c r="C36" s="4">
        <v>5000</v>
      </c>
      <c r="D36" s="4">
        <v>5000</v>
      </c>
      <c r="E36" s="4">
        <v>5000</v>
      </c>
      <c r="F36" s="4">
        <v>5000</v>
      </c>
      <c r="G36" s="4">
        <v>5000</v>
      </c>
      <c r="H36" s="4">
        <v>5000</v>
      </c>
      <c r="I36" s="4">
        <v>5000</v>
      </c>
      <c r="J36" s="4">
        <v>5000</v>
      </c>
      <c r="K36" s="4">
        <v>5000</v>
      </c>
      <c r="L36" s="4">
        <v>5000</v>
      </c>
      <c r="M36" s="4">
        <v>5000</v>
      </c>
    </row>
    <row r="37" spans="1:13">
      <c r="A37" s="3" t="s">
        <v>19</v>
      </c>
      <c r="B37" s="4">
        <v>50000</v>
      </c>
      <c r="C37" s="4">
        <v>50000</v>
      </c>
      <c r="D37" s="4">
        <v>50000</v>
      </c>
      <c r="E37" s="4">
        <v>50000</v>
      </c>
      <c r="F37" s="4">
        <v>50000</v>
      </c>
      <c r="G37" s="4">
        <v>50000</v>
      </c>
      <c r="H37" s="4">
        <v>50000</v>
      </c>
      <c r="I37" s="4">
        <v>50000</v>
      </c>
      <c r="J37" s="4">
        <v>50000</v>
      </c>
      <c r="K37" s="4">
        <v>50000</v>
      </c>
      <c r="L37" s="4">
        <v>50000</v>
      </c>
      <c r="M37" s="4">
        <v>50000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U35"/>
  <sheetViews>
    <sheetView showGridLines="0" workbookViewId="0">
      <selection activeCell="U11" sqref="U11"/>
    </sheetView>
  </sheetViews>
  <sheetFormatPr defaultRowHeight="15"/>
  <cols>
    <col min="2" max="2" width="16.85546875" customWidth="1"/>
    <col min="3" max="3" width="12.85546875" customWidth="1"/>
    <col min="4" max="4" width="14" customWidth="1"/>
    <col min="5" max="5" width="14.140625" customWidth="1"/>
    <col min="6" max="6" width="11.5703125" customWidth="1"/>
    <col min="7" max="7" width="9.140625" style="1"/>
    <col min="8" max="8" width="13.42578125" style="1" customWidth="1"/>
    <col min="9" max="9" width="17.7109375" style="1" customWidth="1"/>
    <col min="10" max="10" width="13.42578125" style="1" customWidth="1"/>
    <col min="11" max="11" width="12.85546875" customWidth="1"/>
    <col min="12" max="12" width="10.7109375" bestFit="1" customWidth="1"/>
    <col min="14" max="14" width="14.28515625" customWidth="1"/>
    <col min="15" max="15" width="14" customWidth="1"/>
    <col min="16" max="16" width="15.42578125" customWidth="1"/>
  </cols>
  <sheetData>
    <row r="1" spans="3:21">
      <c r="G1"/>
      <c r="K1" s="1"/>
    </row>
    <row r="2" spans="3:21" ht="18.75">
      <c r="C2" s="30" t="s">
        <v>20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1"/>
      <c r="R2" s="31"/>
      <c r="S2" s="31"/>
      <c r="T2" s="31"/>
      <c r="U2" s="31"/>
    </row>
    <row r="3" spans="3:21" ht="15" customHeight="1">
      <c r="C3" s="13"/>
      <c r="D3" s="13"/>
      <c r="E3" s="13"/>
      <c r="F3" s="13"/>
      <c r="G3" s="13"/>
      <c r="H3" s="13"/>
      <c r="I3" s="13"/>
      <c r="J3" s="13"/>
      <c r="K3" s="13"/>
      <c r="M3" s="31"/>
      <c r="N3" s="31"/>
      <c r="O3" s="31"/>
      <c r="P3" s="31"/>
      <c r="Q3" s="31"/>
      <c r="R3" s="31"/>
      <c r="S3" s="31"/>
      <c r="T3" s="31"/>
      <c r="U3" s="31"/>
    </row>
    <row r="4" spans="3:21" ht="15" customHeight="1">
      <c r="C4" s="27" t="s">
        <v>21</v>
      </c>
      <c r="D4" s="26">
        <f>D19/E19</f>
        <v>0.63710181136789501</v>
      </c>
      <c r="E4" s="13"/>
      <c r="F4" s="13"/>
      <c r="G4" s="13"/>
      <c r="H4" s="27" t="s">
        <v>21</v>
      </c>
      <c r="I4" s="26">
        <f>I19/J19</f>
        <v>9.295120061967467E-2</v>
      </c>
      <c r="J4" s="13"/>
      <c r="K4" s="13"/>
      <c r="M4" s="27" t="s">
        <v>21</v>
      </c>
      <c r="N4" s="26">
        <f>N19/O19</f>
        <v>0.44843049327354262</v>
      </c>
      <c r="O4" s="13"/>
      <c r="P4" s="13"/>
      <c r="Q4" s="31"/>
      <c r="R4" s="31"/>
      <c r="S4" s="31"/>
      <c r="T4" s="31"/>
      <c r="U4" s="31"/>
    </row>
    <row r="5" spans="3:21" ht="15.75" customHeight="1">
      <c r="C5" s="32" t="s">
        <v>22</v>
      </c>
      <c r="D5" s="32"/>
      <c r="E5" s="32"/>
      <c r="F5" s="32"/>
      <c r="G5"/>
      <c r="H5" s="33" t="s">
        <v>23</v>
      </c>
      <c r="I5" s="33"/>
      <c r="J5" s="33"/>
      <c r="K5" s="33"/>
      <c r="M5" s="33" t="s">
        <v>24</v>
      </c>
      <c r="N5" s="33"/>
      <c r="O5" s="33"/>
      <c r="P5" s="33"/>
      <c r="Q5" s="31"/>
      <c r="R5" s="31"/>
      <c r="S5" s="31"/>
      <c r="T5" s="31"/>
      <c r="U5" s="31"/>
    </row>
    <row r="6" spans="3:21">
      <c r="C6" s="14" t="s">
        <v>25</v>
      </c>
      <c r="D6" s="14" t="s">
        <v>26</v>
      </c>
      <c r="E6" s="15" t="s">
        <v>27</v>
      </c>
      <c r="F6" s="23" t="s">
        <v>28</v>
      </c>
      <c r="G6"/>
      <c r="H6" s="14" t="s">
        <v>25</v>
      </c>
      <c r="I6" s="18" t="s">
        <v>26</v>
      </c>
      <c r="J6" s="18" t="s">
        <v>27</v>
      </c>
      <c r="K6" s="15" t="s">
        <v>28</v>
      </c>
      <c r="M6" s="14" t="s">
        <v>25</v>
      </c>
      <c r="N6" s="18" t="s">
        <v>26</v>
      </c>
      <c r="O6" s="18" t="s">
        <v>27</v>
      </c>
      <c r="P6" s="15" t="s">
        <v>28</v>
      </c>
    </row>
    <row r="7" spans="3:21">
      <c r="C7" s="7" t="s">
        <v>1</v>
      </c>
      <c r="D7" s="12" cm="1">
        <f t="array" ref="D7">_xlfn.XLOOKUP(C7,Budget[[#Headers],[Jan]:[Dec]],'2025 Budget'!$B$35:$M$35,0,0)</f>
        <v>85000</v>
      </c>
      <c r="E7" s="8" cm="1">
        <f t="array" ref="E7">_xlfn.XLOOKUP(C7,revenue[#Headers],revenue[],0,0)</f>
        <v>75000</v>
      </c>
      <c r="F7" s="10">
        <f>E7-D7</f>
        <v>-10000</v>
      </c>
      <c r="G7"/>
      <c r="H7" s="7" t="s">
        <v>1</v>
      </c>
      <c r="I7" s="19" cm="1">
        <f t="array" ref="I7">_xlfn.XLOOKUP(H7,Budget[[#Headers],[Jan]:[Dec]],'2025 Budget'!$B$36:$M$36,0,0)</f>
        <v>5000</v>
      </c>
      <c r="J7" s="38" cm="1">
        <f t="array" ref="J7">_xlfn.XLOOKUP(H7,cogs[#Headers],cogs[],0,0)</f>
        <v>85000</v>
      </c>
      <c r="K7" s="37">
        <f>J7-I7</f>
        <v>80000</v>
      </c>
      <c r="M7" s="7" t="s">
        <v>1</v>
      </c>
      <c r="N7" s="19" cm="1">
        <f t="array" ref="N7">_xlfn.XLOOKUP(M7,Budget[[#Headers],[Jan]:[Dec]],'2025 Budget'!$B$37:$M$37,0,0)</f>
        <v>50000</v>
      </c>
      <c r="O7" s="38" cm="1">
        <f t="array" ref="O7">_xlfn.XLOOKUP(M7,opex[#Headers],opex[],0,0)</f>
        <v>35000</v>
      </c>
      <c r="P7" s="37">
        <f>O7-N7</f>
        <v>-15000</v>
      </c>
    </row>
    <row r="8" spans="3:21">
      <c r="C8" s="7" t="s">
        <v>2</v>
      </c>
      <c r="D8" s="12" cm="1">
        <f t="array" ref="D8">_xlfn.XLOOKUP(C8,Budget[[#Headers],[Jan]:[Dec]],'2025 Budget'!$B$35:$M$35,0,0)</f>
        <v>85000</v>
      </c>
      <c r="E8" s="8" cm="1">
        <f t="array" ref="E8">_xlfn.XLOOKUP(C8,revenue[#Headers],revenue[],0,0)</f>
        <v>70000</v>
      </c>
      <c r="F8" s="10">
        <f t="shared" ref="F8:F18" si="0">E8-D8</f>
        <v>-15000</v>
      </c>
      <c r="G8"/>
      <c r="H8" s="7" t="s">
        <v>2</v>
      </c>
      <c r="I8" s="20" cm="1">
        <f t="array" ref="I8">_xlfn.XLOOKUP(H8,Budget[[#Headers],[Jan]:[Dec]],'2025 Budget'!$B$36:$M$36,0,0)</f>
        <v>5000</v>
      </c>
      <c r="J8" s="21" cm="1">
        <f t="array" ref="J8">_xlfn.XLOOKUP(H8,cogs[#Headers],cogs[],0,0)</f>
        <v>65000</v>
      </c>
      <c r="K8" s="37">
        <f t="shared" ref="K8:K18" si="1">J8-I8</f>
        <v>60000</v>
      </c>
      <c r="M8" s="7" t="s">
        <v>2</v>
      </c>
      <c r="N8" s="20" cm="1">
        <f t="array" ref="N8">_xlfn.XLOOKUP(M8,Budget[[#Headers],[Jan]:[Dec]],'2025 Budget'!$B$37:$M$37,0,0)</f>
        <v>50000</v>
      </c>
      <c r="O8" s="21" cm="1">
        <f t="array" ref="O8">_xlfn.XLOOKUP(M8,opex[#Headers],opex[],0,0)</f>
        <v>25000</v>
      </c>
      <c r="P8" s="37">
        <f t="shared" ref="P8:P18" si="2">O8-N8</f>
        <v>-25000</v>
      </c>
    </row>
    <row r="9" spans="3:21">
      <c r="C9" s="7" t="s">
        <v>3</v>
      </c>
      <c r="D9" s="12" cm="1">
        <f t="array" ref="D9">_xlfn.XLOOKUP(C9,Budget[[#Headers],[Jan]:[Dec]],'2025 Budget'!$B$35:$M$35,0,0)</f>
        <v>85000</v>
      </c>
      <c r="E9" s="8" cm="1">
        <f t="array" ref="E9">_xlfn.XLOOKUP(C9,revenue[#Headers],revenue[],0,0)</f>
        <v>85000</v>
      </c>
      <c r="F9" s="10">
        <f t="shared" ref="F9" si="3">E9-D9</f>
        <v>0</v>
      </c>
      <c r="G9"/>
      <c r="H9" s="7" t="s">
        <v>3</v>
      </c>
      <c r="I9" s="20" cm="1">
        <f t="array" ref="I9">_xlfn.XLOOKUP(H9,Budget[[#Headers],[Jan]:[Dec]],'2025 Budget'!$B$36:$M$36,0,0)</f>
        <v>5000</v>
      </c>
      <c r="J9" s="21" cm="1">
        <f t="array" ref="J9">_xlfn.XLOOKUP(H9,cogs[#Headers],cogs[],0,0)</f>
        <v>55500</v>
      </c>
      <c r="K9" s="37">
        <f t="shared" ref="K9" si="4">J9-I9</f>
        <v>50500</v>
      </c>
      <c r="M9" s="7" t="s">
        <v>3</v>
      </c>
      <c r="N9" s="20" cm="1">
        <f t="array" ref="N9">_xlfn.XLOOKUP(M9,Budget[[#Headers],[Jan]:[Dec]],'2025 Budget'!$B$37:$M$37,0,0)</f>
        <v>50000</v>
      </c>
      <c r="O9" s="21" cm="1">
        <f t="array" ref="O9">_xlfn.XLOOKUP(M9,opex[#Headers],opex[],0,0)</f>
        <v>45000</v>
      </c>
      <c r="P9" s="37">
        <f t="shared" si="2"/>
        <v>-5000</v>
      </c>
    </row>
    <row r="10" spans="3:21">
      <c r="C10" s="7" t="s">
        <v>4</v>
      </c>
      <c r="D10" s="12" cm="1">
        <f t="array" ref="D10">_xlfn.XLOOKUP(C10,Budget[[#Headers],[Jan]:[Dec]],'2025 Budget'!$B$35:$M$35,0,0)</f>
        <v>85000</v>
      </c>
      <c r="E10" s="8" cm="1">
        <f t="array" ref="E10">_xlfn.XLOOKUP(C10,revenue[#Headers],revenue[],0,0)</f>
        <v>95000</v>
      </c>
      <c r="F10" s="10">
        <f t="shared" si="0"/>
        <v>10000</v>
      </c>
      <c r="G10"/>
      <c r="H10" s="7" t="s">
        <v>4</v>
      </c>
      <c r="I10" s="20" cm="1">
        <f t="array" ref="I10">_xlfn.XLOOKUP(H10,Budget[[#Headers],[Jan]:[Dec]],'2025 Budget'!$B$36:$M$36,0,0)</f>
        <v>5000</v>
      </c>
      <c r="J10" s="21" cm="1">
        <f t="array" ref="J10">_xlfn.XLOOKUP(H10,cogs[#Headers],cogs[],0,0)</f>
        <v>35000</v>
      </c>
      <c r="K10" s="37">
        <f t="shared" si="1"/>
        <v>30000</v>
      </c>
      <c r="M10" s="7" t="s">
        <v>4</v>
      </c>
      <c r="N10" s="20" cm="1">
        <f t="array" ref="N10">_xlfn.XLOOKUP(M10,Budget[[#Headers],[Jan]:[Dec]],'2025 Budget'!$B$37:$M$37,0,0)</f>
        <v>50000</v>
      </c>
      <c r="O10" s="21" cm="1">
        <f t="array" ref="O10">_xlfn.XLOOKUP(M10,opex[#Headers],opex[],0,0)</f>
        <v>85000</v>
      </c>
      <c r="P10" s="37">
        <f t="shared" si="2"/>
        <v>35000</v>
      </c>
    </row>
    <row r="11" spans="3:21">
      <c r="C11" s="7" t="s">
        <v>5</v>
      </c>
      <c r="D11" s="12" cm="1">
        <f t="array" ref="D11">_xlfn.XLOOKUP(C11,Budget[[#Headers],[Jan]:[Dec]],'2025 Budget'!$B$35:$M$35,0,0)</f>
        <v>85000</v>
      </c>
      <c r="E11" s="8" cm="1">
        <f t="array" ref="E11">_xlfn.XLOOKUP(C11,revenue[#Headers],revenue[],0,0)</f>
        <v>150000</v>
      </c>
      <c r="F11" s="10">
        <f t="shared" si="0"/>
        <v>65000</v>
      </c>
      <c r="G11"/>
      <c r="H11" s="7" t="s">
        <v>5</v>
      </c>
      <c r="I11" s="20" cm="1">
        <f t="array" ref="I11">_xlfn.XLOOKUP(H11,Budget[[#Headers],[Jan]:[Dec]],'2025 Budget'!$B$36:$M$36,0,0)</f>
        <v>5000</v>
      </c>
      <c r="J11" s="21" cm="1">
        <f t="array" ref="J11">_xlfn.XLOOKUP(H11,cogs[#Headers],cogs[],0,0)</f>
        <v>80000</v>
      </c>
      <c r="K11" s="37">
        <f t="shared" si="1"/>
        <v>75000</v>
      </c>
      <c r="M11" s="7" t="s">
        <v>5</v>
      </c>
      <c r="N11" s="20" cm="1">
        <f t="array" ref="N11">_xlfn.XLOOKUP(M11,Budget[[#Headers],[Jan]:[Dec]],'2025 Budget'!$B$37:$M$37,0,0)</f>
        <v>50000</v>
      </c>
      <c r="O11" s="21" cm="1">
        <f t="array" ref="O11">_xlfn.XLOOKUP(M11,opex[#Headers],opex[],0,0)</f>
        <v>103000</v>
      </c>
      <c r="P11" s="37">
        <f t="shared" si="2"/>
        <v>53000</v>
      </c>
    </row>
    <row r="12" spans="3:21">
      <c r="C12" s="7" t="s">
        <v>6</v>
      </c>
      <c r="D12" s="12" cm="1">
        <f t="array" ref="D12">_xlfn.XLOOKUP(C12,Budget[[#Headers],[Jan]:[Dec]],'2025 Budget'!$B$35:$M$35,0,0)</f>
        <v>85000</v>
      </c>
      <c r="E12" s="8" cm="1">
        <f t="array" ref="E12">_xlfn.XLOOKUP(C12,revenue[#Headers],revenue[],0,0)</f>
        <v>125000</v>
      </c>
      <c r="F12" s="10">
        <f t="shared" si="0"/>
        <v>40000</v>
      </c>
      <c r="G12"/>
      <c r="H12" s="7" t="s">
        <v>6</v>
      </c>
      <c r="I12" s="20" cm="1">
        <f t="array" ref="I12">_xlfn.XLOOKUP(H12,Budget[[#Headers],[Jan]:[Dec]],'2025 Budget'!$B$36:$M$36,0,0)</f>
        <v>5000</v>
      </c>
      <c r="J12" s="21" cm="1">
        <f t="array" ref="J12">_xlfn.XLOOKUP(H12,cogs[#Headers],cogs[],0,0)</f>
        <v>60000</v>
      </c>
      <c r="K12" s="37">
        <f t="shared" si="1"/>
        <v>55000</v>
      </c>
      <c r="M12" s="7" t="s">
        <v>6</v>
      </c>
      <c r="N12" s="20" cm="1">
        <f t="array" ref="N12">_xlfn.XLOOKUP(M12,Budget[[#Headers],[Jan]:[Dec]],'2025 Budget'!$B$37:$M$37,0,0)</f>
        <v>50000</v>
      </c>
      <c r="O12" s="21" cm="1">
        <f t="array" ref="O12">_xlfn.XLOOKUP(M12,opex[#Headers],opex[],0,0)</f>
        <v>115000</v>
      </c>
      <c r="P12" s="37">
        <f t="shared" si="2"/>
        <v>65000</v>
      </c>
    </row>
    <row r="13" spans="3:21">
      <c r="C13" s="7" t="s">
        <v>7</v>
      </c>
      <c r="D13" s="12" cm="1">
        <f t="array" ref="D13">_xlfn.XLOOKUP(C13,Budget[[#Headers],[Jan]:[Dec]],'2025 Budget'!$B$35:$M$35,0,0)</f>
        <v>85000</v>
      </c>
      <c r="E13" s="8" cm="1">
        <f t="array" ref="E13">_xlfn.XLOOKUP(C13,revenue[#Headers],revenue[],0,0)</f>
        <v>115000</v>
      </c>
      <c r="F13" s="10">
        <f t="shared" si="0"/>
        <v>30000</v>
      </c>
      <c r="G13"/>
      <c r="H13" s="7" t="s">
        <v>7</v>
      </c>
      <c r="I13" s="20" cm="1">
        <f t="array" ref="I13">_xlfn.XLOOKUP(H13,Budget[[#Headers],[Jan]:[Dec]],'2025 Budget'!$B$36:$M$36,0,0)</f>
        <v>5000</v>
      </c>
      <c r="J13" s="21" cm="1">
        <f t="array" ref="J13">_xlfn.XLOOKUP(H13,cogs[#Headers],cogs[],0,0)</f>
        <v>75000</v>
      </c>
      <c r="K13" s="37">
        <f t="shared" si="1"/>
        <v>70000</v>
      </c>
      <c r="M13" s="7" t="s">
        <v>7</v>
      </c>
      <c r="N13" s="20" cm="1">
        <f t="array" ref="N13">_xlfn.XLOOKUP(M13,Budget[[#Headers],[Jan]:[Dec]],'2025 Budget'!$B$37:$M$37,0,0)</f>
        <v>50000</v>
      </c>
      <c r="O13" s="21" cm="1">
        <f t="array" ref="O13">_xlfn.XLOOKUP(M13,opex[#Headers],opex[],0,0)</f>
        <v>100000</v>
      </c>
      <c r="P13" s="37">
        <f t="shared" si="2"/>
        <v>50000</v>
      </c>
    </row>
    <row r="14" spans="3:21">
      <c r="C14" s="7" t="s">
        <v>8</v>
      </c>
      <c r="D14" s="12" cm="1">
        <f t="array" ref="D14">_xlfn.XLOOKUP(C14,Budget[[#Headers],[Jan]:[Dec]],'2025 Budget'!$B$35:$M$35,0,0)</f>
        <v>85000</v>
      </c>
      <c r="E14" s="8" cm="1">
        <f t="array" ref="E14">_xlfn.XLOOKUP(C14,revenue[#Headers],revenue[],0,0)</f>
        <v>135000</v>
      </c>
      <c r="F14" s="10">
        <f t="shared" si="0"/>
        <v>50000</v>
      </c>
      <c r="G14"/>
      <c r="H14" s="7" t="s">
        <v>8</v>
      </c>
      <c r="I14" s="20" cm="1">
        <f t="array" ref="I14">_xlfn.XLOOKUP(H14,Budget[[#Headers],[Jan]:[Dec]],'2025 Budget'!$B$36:$M$36,0,0)</f>
        <v>5000</v>
      </c>
      <c r="J14" s="21" cm="1">
        <f t="array" ref="J14">_xlfn.XLOOKUP(H14,cogs[#Headers],cogs[],0,0)</f>
        <v>95000</v>
      </c>
      <c r="K14" s="37">
        <f t="shared" si="1"/>
        <v>90000</v>
      </c>
      <c r="M14" s="7" t="s">
        <v>8</v>
      </c>
      <c r="N14" s="20" cm="1">
        <f t="array" ref="N14">_xlfn.XLOOKUP(M14,Budget[[#Headers],[Jan]:[Dec]],'2025 Budget'!$B$37:$M$37,0,0)</f>
        <v>50000</v>
      </c>
      <c r="O14" s="21" cm="1">
        <f t="array" ref="O14">_xlfn.XLOOKUP(M14,opex[#Headers],opex[],0,0)</f>
        <v>175000</v>
      </c>
      <c r="P14" s="37">
        <f t="shared" si="2"/>
        <v>125000</v>
      </c>
    </row>
    <row r="15" spans="3:21">
      <c r="C15" s="7" t="s">
        <v>9</v>
      </c>
      <c r="D15" s="12" cm="1">
        <f t="array" ref="D15">_xlfn.XLOOKUP(C15,Budget[[#Headers],[Jan]:[Dec]],'2025 Budget'!$B$35:$M$35,0,0)</f>
        <v>85000</v>
      </c>
      <c r="E15" s="8" cm="1">
        <f t="array" ref="E15">_xlfn.XLOOKUP(C15,revenue[#Headers],revenue[],0,0)</f>
        <v>156000</v>
      </c>
      <c r="F15" s="10">
        <f t="shared" si="0"/>
        <v>71000</v>
      </c>
      <c r="G15"/>
      <c r="H15" s="7" t="s">
        <v>9</v>
      </c>
      <c r="I15" s="20" cm="1">
        <f t="array" ref="I15">_xlfn.XLOOKUP(H15,Budget[[#Headers],[Jan]:[Dec]],'2025 Budget'!$B$36:$M$36,0,0)</f>
        <v>5000</v>
      </c>
      <c r="J15" s="21" cm="1">
        <f t="array" ref="J15">_xlfn.XLOOKUP(H15,cogs[#Headers],cogs[],0,0)</f>
        <v>15000</v>
      </c>
      <c r="K15" s="37">
        <f t="shared" si="1"/>
        <v>10000</v>
      </c>
      <c r="M15" s="7" t="s">
        <v>9</v>
      </c>
      <c r="N15" s="20" cm="1">
        <f t="array" ref="N15">_xlfn.XLOOKUP(M15,Budget[[#Headers],[Jan]:[Dec]],'2025 Budget'!$B$37:$M$37,0,0)</f>
        <v>50000</v>
      </c>
      <c r="O15" s="21" cm="1">
        <f t="array" ref="O15">_xlfn.XLOOKUP(M15,opex[#Headers],opex[],0,0)</f>
        <v>130000</v>
      </c>
      <c r="P15" s="37">
        <f t="shared" si="2"/>
        <v>80000</v>
      </c>
    </row>
    <row r="16" spans="3:21">
      <c r="C16" s="7" t="s">
        <v>10</v>
      </c>
      <c r="D16" s="12" cm="1">
        <f t="array" ref="D16">_xlfn.XLOOKUP(C16,Budget[[#Headers],[Jan]:[Dec]],'2025 Budget'!$B$35:$M$35,0,0)</f>
        <v>85000</v>
      </c>
      <c r="E16" s="8" cm="1">
        <f t="array" ref="E16">_xlfn.XLOOKUP(C16,revenue[#Headers],revenue[],0,0)</f>
        <v>175000</v>
      </c>
      <c r="F16" s="10">
        <f t="shared" si="0"/>
        <v>90000</v>
      </c>
      <c r="G16"/>
      <c r="H16" s="7" t="s">
        <v>10</v>
      </c>
      <c r="I16" s="20" cm="1">
        <f t="array" ref="I16">_xlfn.XLOOKUP(H16,Budget[[#Headers],[Jan]:[Dec]],'2025 Budget'!$B$36:$M$36,0,0)</f>
        <v>5000</v>
      </c>
      <c r="J16" s="21" cm="1">
        <f t="array" ref="J16">_xlfn.XLOOKUP(H16,cogs[#Headers],cogs[],0,0)</f>
        <v>35000</v>
      </c>
      <c r="K16" s="37">
        <f t="shared" si="1"/>
        <v>30000</v>
      </c>
      <c r="M16" s="7" t="s">
        <v>10</v>
      </c>
      <c r="N16" s="20" cm="1">
        <f t="array" ref="N16">_xlfn.XLOOKUP(M16,Budget[[#Headers],[Jan]:[Dec]],'2025 Budget'!$B$37:$M$37,0,0)</f>
        <v>50000</v>
      </c>
      <c r="O16" s="21" cm="1">
        <f t="array" ref="O16">_xlfn.XLOOKUP(M16,opex[#Headers],opex[],0,0)</f>
        <v>145000</v>
      </c>
      <c r="P16" s="37">
        <f t="shared" si="2"/>
        <v>95000</v>
      </c>
    </row>
    <row r="17" spans="3:16">
      <c r="C17" s="7" t="s">
        <v>11</v>
      </c>
      <c r="D17" s="12" cm="1">
        <f t="array" ref="D17">_xlfn.XLOOKUP(C17,Budget[[#Headers],[Jan]:[Dec]],'2025 Budget'!$B$35:$M$35,0,0)</f>
        <v>85000</v>
      </c>
      <c r="E17" s="8" cm="1">
        <f t="array" ref="E17">_xlfn.XLOOKUP(C17,revenue[#Headers],revenue[],0,0)</f>
        <v>205000</v>
      </c>
      <c r="F17" s="10">
        <f t="shared" si="0"/>
        <v>120000</v>
      </c>
      <c r="G17"/>
      <c r="H17" s="7" t="s">
        <v>11</v>
      </c>
      <c r="I17" s="20" cm="1">
        <f t="array" ref="I17">_xlfn.XLOOKUP(H17,Budget[[#Headers],[Jan]:[Dec]],'2025 Budget'!$B$36:$M$36,0,0)</f>
        <v>5000</v>
      </c>
      <c r="J17" s="21" cm="1">
        <f t="array" ref="J17">_xlfn.XLOOKUP(H17,cogs[#Headers],cogs[],0,0)</f>
        <v>25000</v>
      </c>
      <c r="K17" s="37">
        <f t="shared" si="1"/>
        <v>20000</v>
      </c>
      <c r="M17" s="7" t="s">
        <v>11</v>
      </c>
      <c r="N17" s="20" cm="1">
        <f t="array" ref="N17">_xlfn.XLOOKUP(M17,Budget[[#Headers],[Jan]:[Dec]],'2025 Budget'!$B$37:$M$37,0,0)</f>
        <v>50000</v>
      </c>
      <c r="O17" s="21" cm="1">
        <f t="array" ref="O17">_xlfn.XLOOKUP(M17,opex[#Headers],opex[],0,0)</f>
        <v>200000</v>
      </c>
      <c r="P17" s="37">
        <f t="shared" si="2"/>
        <v>150000</v>
      </c>
    </row>
    <row r="18" spans="3:16">
      <c r="C18" s="7" t="s">
        <v>12</v>
      </c>
      <c r="D18" s="11" cm="1">
        <f t="array" ref="D18">_xlfn.XLOOKUP(C18,Budget[[#Headers],[Jan]:[Dec]],'2025 Budget'!$B$35:$M$35,0,0)</f>
        <v>85000</v>
      </c>
      <c r="E18" s="9" cm="1">
        <f t="array" ref="E18">_xlfn.XLOOKUP(C18,revenue[#Headers],revenue[],0,0)</f>
        <v>215000</v>
      </c>
      <c r="F18" s="10">
        <f t="shared" si="0"/>
        <v>130000</v>
      </c>
      <c r="G18"/>
      <c r="H18" s="7" t="s">
        <v>12</v>
      </c>
      <c r="I18" s="40" cm="1">
        <f t="array" ref="I18">_xlfn.XLOOKUP(H18,Budget[[#Headers],[Jan]:[Dec]],'2025 Budget'!$B$36:$M$36,0,0)</f>
        <v>5000</v>
      </c>
      <c r="J18" s="39" cm="1">
        <f t="array" ref="J18">_xlfn.XLOOKUP(H18,cogs[#Headers],cogs[],0,0)</f>
        <v>20000</v>
      </c>
      <c r="K18" s="37">
        <f t="shared" si="1"/>
        <v>15000</v>
      </c>
      <c r="M18" s="7" t="s">
        <v>12</v>
      </c>
      <c r="N18" s="40" cm="1">
        <f t="array" ref="N18">_xlfn.XLOOKUP(M18,Budget[[#Headers],[Jan]:[Dec]],'2025 Budget'!$B$37:$M$37,0,0)</f>
        <v>50000</v>
      </c>
      <c r="O18" s="39" cm="1">
        <f t="array" ref="O18">_xlfn.XLOOKUP(M18,opex[#Headers],opex[],0,0)</f>
        <v>180000</v>
      </c>
      <c r="P18" s="37">
        <f t="shared" si="2"/>
        <v>130000</v>
      </c>
    </row>
    <row r="19" spans="3:16">
      <c r="C19" s="22" t="s">
        <v>29</v>
      </c>
      <c r="D19" s="28">
        <f>SUM(D7:D18)</f>
        <v>1020000</v>
      </c>
      <c r="E19" s="28">
        <f t="shared" ref="E19:F19" si="5">SUM(E7:E18)</f>
        <v>1601000</v>
      </c>
      <c r="F19" s="29">
        <f t="shared" si="5"/>
        <v>581000</v>
      </c>
      <c r="G19"/>
      <c r="H19" s="24" t="s">
        <v>29</v>
      </c>
      <c r="I19" s="36">
        <f>SUM(I7:I18)</f>
        <v>60000</v>
      </c>
      <c r="J19" s="36">
        <f t="shared" ref="J19:K19" si="6">SUM(J7:J18)</f>
        <v>645500</v>
      </c>
      <c r="K19" s="25">
        <f t="shared" si="6"/>
        <v>585500</v>
      </c>
      <c r="M19" s="24" t="s">
        <v>29</v>
      </c>
      <c r="N19" s="36">
        <f>SUM(N7:N18)</f>
        <v>600000</v>
      </c>
      <c r="O19" s="36">
        <f t="shared" ref="O19:P19" si="7">SUM(O7:O18)</f>
        <v>1338000</v>
      </c>
      <c r="P19" s="25">
        <f t="shared" si="7"/>
        <v>738000</v>
      </c>
    </row>
    <row r="20" spans="3:16">
      <c r="G20"/>
      <c r="K20" s="1"/>
    </row>
    <row r="21" spans="3:16">
      <c r="G21"/>
      <c r="K21" s="1"/>
    </row>
    <row r="22" spans="3:16">
      <c r="G22"/>
      <c r="K22" s="1"/>
    </row>
    <row r="23" spans="3:16">
      <c r="G23"/>
      <c r="K23" s="1"/>
    </row>
    <row r="24" spans="3:16">
      <c r="G24"/>
      <c r="K24" s="1"/>
    </row>
    <row r="25" spans="3:16">
      <c r="G25"/>
      <c r="K25" s="1"/>
    </row>
    <row r="26" spans="3:16">
      <c r="G26"/>
      <c r="K26" s="1"/>
    </row>
    <row r="27" spans="3:16">
      <c r="G27"/>
      <c r="K27" s="1"/>
    </row>
    <row r="28" spans="3:16">
      <c r="G28"/>
      <c r="K28" s="1"/>
    </row>
    <row r="29" spans="3:16">
      <c r="G29"/>
      <c r="K29" s="1"/>
    </row>
    <row r="30" spans="3:16">
      <c r="G30"/>
      <c r="K30" s="1"/>
    </row>
    <row r="31" spans="3:16">
      <c r="G31"/>
      <c r="K31" s="1"/>
    </row>
    <row r="32" spans="3:16">
      <c r="G32"/>
      <c r="K32" s="1"/>
    </row>
    <row r="33" spans="7:11">
      <c r="G33"/>
      <c r="K33" s="1"/>
    </row>
    <row r="34" spans="7:11">
      <c r="G34"/>
      <c r="K34" s="1"/>
    </row>
    <row r="35" spans="7:11">
      <c r="G35"/>
      <c r="K35" s="1"/>
    </row>
  </sheetData>
  <mergeCells count="4">
    <mergeCell ref="C5:F5"/>
    <mergeCell ref="H5:K5"/>
    <mergeCell ref="M5:P5"/>
    <mergeCell ref="C2:P2"/>
  </mergeCells>
  <conditionalFormatting sqref="F7:F18">
    <cfRule type="cellIs" dxfId="2" priority="3" operator="lessThan">
      <formula>0</formula>
    </cfRule>
  </conditionalFormatting>
  <conditionalFormatting sqref="K7:K18">
    <cfRule type="cellIs" dxfId="1" priority="2" operator="lessThan">
      <formula>0</formula>
    </cfRule>
  </conditionalFormatting>
  <conditionalFormatting sqref="P7:P18">
    <cfRule type="cellIs" dxfId="0" priority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Manny Hernandez</cp:lastModifiedBy>
  <cp:revision/>
  <dcterms:created xsi:type="dcterms:W3CDTF">2025-04-10T12:43:26Z</dcterms:created>
  <dcterms:modified xsi:type="dcterms:W3CDTF">2025-10-01T17:02:59Z</dcterms:modified>
  <cp:category/>
  <cp:contentStatus/>
</cp:coreProperties>
</file>